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ropbox\My PC (Spectre)\Desktop\"/>
    </mc:Choice>
  </mc:AlternateContent>
  <xr:revisionPtr revIDLastSave="0" documentId="8_{E593CC67-5BF4-4C2D-813F-5F323E3B034B}" xr6:coauthVersionLast="46" xr6:coauthVersionMax="46" xr10:uidLastSave="{00000000-0000-0000-0000-000000000000}"/>
  <bookViews>
    <workbookView xWindow="4100" yWindow="4100" windowWidth="28800" windowHeight="15450" xr2:uid="{00000000-000D-0000-FFFF-FFFF00000000}"/>
  </bookViews>
  <sheets>
    <sheet name="Profit and Loss" sheetId="1" r:id="rId1"/>
  </sheets>
  <calcPr calcId="181029"/>
</workbook>
</file>

<file path=xl/calcChain.xml><?xml version="1.0" encoding="utf-8"?>
<calcChain xmlns="http://schemas.openxmlformats.org/spreadsheetml/2006/main">
  <c r="E32" i="1" l="1"/>
  <c r="E31" i="1"/>
  <c r="E33" i="1" s="1"/>
  <c r="E26" i="1"/>
  <c r="E27" i="1" s="1"/>
  <c r="E28" i="1" s="1"/>
  <c r="E29" i="1" s="1"/>
  <c r="E34" i="1" s="1"/>
  <c r="E18" i="1"/>
  <c r="E19" i="1" s="1"/>
  <c r="E17" i="1"/>
  <c r="E14" i="1"/>
  <c r="E15" i="1" s="1"/>
  <c r="E11" i="1"/>
  <c r="E12" i="1" s="1"/>
  <c r="E10" i="1"/>
  <c r="E9" i="1"/>
  <c r="B29" i="1"/>
  <c r="B28" i="1"/>
  <c r="B27" i="1"/>
  <c r="B25" i="1"/>
  <c r="B24" i="1"/>
  <c r="B23" i="1"/>
  <c r="B22" i="1"/>
  <c r="B21" i="1"/>
  <c r="B17" i="1"/>
  <c r="B16" i="1"/>
  <c r="B15" i="1"/>
  <c r="B14" i="1"/>
  <c r="B13" i="1"/>
  <c r="B12" i="1"/>
  <c r="B11" i="1"/>
  <c r="B10" i="1"/>
  <c r="B9" i="1"/>
  <c r="B8" i="1"/>
  <c r="B7" i="1"/>
  <c r="E20" i="1" l="1"/>
  <c r="E21" i="1" s="1"/>
  <c r="B18" i="1"/>
  <c r="B19" i="1" s="1"/>
  <c r="B31" i="1"/>
  <c r="B32" i="1" l="1"/>
  <c r="B33" i="1" s="1"/>
</calcChain>
</file>

<file path=xl/sharedStrings.xml><?xml version="1.0" encoding="utf-8"?>
<sst xmlns="http://schemas.openxmlformats.org/spreadsheetml/2006/main" count="65" uniqueCount="64">
  <si>
    <t>Total</t>
  </si>
  <si>
    <t>Income</t>
  </si>
  <si>
    <t xml:space="preserve">   4110 Regular Assessments - Weber Mountain</t>
  </si>
  <si>
    <t xml:space="preserve">   4151 Construction Impact Fee 10K+</t>
  </si>
  <si>
    <t xml:space="preserve">   4152 Construction Impact Fee 30K+</t>
  </si>
  <si>
    <t xml:space="preserve">   4153 Construction Impact Fee New</t>
  </si>
  <si>
    <t xml:space="preserve">   4170 Other Income</t>
  </si>
  <si>
    <t xml:space="preserve">   4171 Cabin/Lot Transfer Fee HOA</t>
  </si>
  <si>
    <t xml:space="preserve">   4200 Gate Keys</t>
  </si>
  <si>
    <t xml:space="preserve">   4300 Late Fees</t>
  </si>
  <si>
    <t xml:space="preserve">   8000 Interest Income</t>
  </si>
  <si>
    <t xml:space="preserve">   Uncategorized Income</t>
  </si>
  <si>
    <t>Total Income</t>
  </si>
  <si>
    <t>Gross Profit</t>
  </si>
  <si>
    <t>Expenses</t>
  </si>
  <si>
    <t xml:space="preserve">   6000 Dues &amp; Publications</t>
  </si>
  <si>
    <t xml:space="preserve">   6010 Main Gate -  Keys and Locks</t>
  </si>
  <si>
    <t xml:space="preserve">   6011 Road and Gate Signs</t>
  </si>
  <si>
    <t xml:space="preserve">   6020 Insurance</t>
  </si>
  <si>
    <t xml:space="preserve">   6030 Office Expenses</t>
  </si>
  <si>
    <t xml:space="preserve">   6040 Road Maintenance</t>
  </si>
  <si>
    <t xml:space="preserve">   6065 Noxious Weed Control</t>
  </si>
  <si>
    <t xml:space="preserve">   6070 Utilities</t>
  </si>
  <si>
    <t xml:space="preserve">   7000 Legal &amp; Professional Fees</t>
  </si>
  <si>
    <t>Total Expenses</t>
  </si>
  <si>
    <t>Net Operating Income</t>
  </si>
  <si>
    <t>Net Income</t>
  </si>
  <si>
    <t>Sunday, Apr 25, 2021 11:11:22 AM GMT-7 - Accrual Basis</t>
  </si>
  <si>
    <t>Beaver Springs Ranch Association</t>
  </si>
  <si>
    <t>Profit and Loss</t>
  </si>
  <si>
    <t>January - December 2020</t>
  </si>
  <si>
    <t>Balance Sheet</t>
  </si>
  <si>
    <t>ASSETS</t>
  </si>
  <si>
    <t xml:space="preserve">   Current Assets</t>
  </si>
  <si>
    <t xml:space="preserve">      Bank Accounts</t>
  </si>
  <si>
    <t xml:space="preserve">         1000 Closed Checking Account</t>
  </si>
  <si>
    <t xml:space="preserve">         1010 Checking - Mountain America</t>
  </si>
  <si>
    <t xml:space="preserve">         1015 Savings-Mountain America</t>
  </si>
  <si>
    <t xml:space="preserve">      Total Bank Accounts</t>
  </si>
  <si>
    <t xml:space="preserve">      Accounts Receivable</t>
  </si>
  <si>
    <t xml:space="preserve">         1100 Accounts Receivable (A/R)</t>
  </si>
  <si>
    <t xml:space="preserve">      Total Accounts Receivable</t>
  </si>
  <si>
    <t xml:space="preserve">      Other Current Assets</t>
  </si>
  <si>
    <t xml:space="preserve">         Inventory Asset</t>
  </si>
  <si>
    <t xml:space="preserve">         Undeposited Funds</t>
  </si>
  <si>
    <t xml:space="preserve">      Total Other Current Assets</t>
  </si>
  <si>
    <t xml:space="preserve">   Total Current Assets</t>
  </si>
  <si>
    <t>TOTAL ASSETS</t>
  </si>
  <si>
    <t>LIABILITIES AND EQUITY</t>
  </si>
  <si>
    <t xml:space="preserve">   Liabilities</t>
  </si>
  <si>
    <t xml:space="preserve">      Current Liabilities</t>
  </si>
  <si>
    <t xml:space="preserve">         Other Current Liabilities</t>
  </si>
  <si>
    <t xml:space="preserve">            2310 Prepaid Assessments</t>
  </si>
  <si>
    <t xml:space="preserve">         Total Other Current Liabilities</t>
  </si>
  <si>
    <t xml:space="preserve">      Total Current Liabilities</t>
  </si>
  <si>
    <t xml:space="preserve">   Total Liabilities</t>
  </si>
  <si>
    <t xml:space="preserve">   Equity</t>
  </si>
  <si>
    <t xml:space="preserve">      32000 Net Assets</t>
  </si>
  <si>
    <t xml:space="preserve">      Net Income</t>
  </si>
  <si>
    <t xml:space="preserve">   Total Equity</t>
  </si>
  <si>
    <t>TOTAL LIABILITIES AND EQUITY</t>
  </si>
  <si>
    <t>As of December 31, 2020</t>
  </si>
  <si>
    <t>Sunday, Apr 25, 2021 11:17:25 AM GMT-7 - Accrual Basis</t>
  </si>
  <si>
    <t xml:space="preserve">   4100 Regular Assessments - Beaver Springs Ranch HOA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</si>
</sst>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_€"/>
    <numFmt numFmtId="165" formatCode="&quot;$&quot;* #,##0.00\ _€"/>
  </numFmts>
  <fonts count="8" x14ac:knownFonts="1">
    <font>
      <sz val="11"/>
      <color indexed="8"/>
      <name val="Calibri"/>
      <family val="2"/>
      <scheme val="minor"/>
    </font>
    <font>
      <b/>
      <sz val="14"/>
      <color indexed="8"/>
      <name val="Arial"/>
    </font>
    <font>
      <b/>
      <sz val="10"/>
      <color indexed="8"/>
      <name val="Arial"/>
    </font>
    <font>
      <b/>
      <u/>
      <sz val="14"/>
      <color indexed="8"/>
      <name val="Arial"/>
    </font>
    <font>
      <u/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6" fillId="0" borderId="0" xfId="0" applyFont="1" applyAlignment="1">
      <alignment horizontal="left" wrapText="1"/>
    </xf>
    <xf numFmtId="164" fontId="7" fillId="0" borderId="0" xfId="0" applyNumberFormat="1" applyFont="1" applyAlignment="1">
      <alignment wrapText="1"/>
    </xf>
    <xf numFmtId="164" fontId="7" fillId="0" borderId="0" xfId="0" applyNumberFormat="1" applyFont="1" applyAlignment="1">
      <alignment horizontal="right" wrapText="1"/>
    </xf>
    <xf numFmtId="165" fontId="6" fillId="0" borderId="3" xfId="0" applyNumberFormat="1" applyFont="1" applyBorder="1" applyAlignment="1">
      <alignment horizontal="right" wrapText="1"/>
    </xf>
    <xf numFmtId="165" fontId="6" fillId="0" borderId="2" xfId="0" applyNumberFormat="1" applyFont="1" applyBorder="1" applyAlignment="1">
      <alignment horizontal="right" wrapText="1"/>
    </xf>
    <xf numFmtId="165" fontId="6" fillId="0" borderId="0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abSelected="1" workbookViewId="0">
      <selection activeCell="A7" sqref="A7"/>
    </sheetView>
  </sheetViews>
  <sheetFormatPr defaultRowHeight="14.5" x14ac:dyDescent="0.35"/>
  <cols>
    <col min="1" max="1" width="32.81640625" customWidth="1"/>
    <col min="2" max="2" width="11.1796875" customWidth="1"/>
    <col min="3" max="3" width="3.08984375" customWidth="1"/>
    <col min="4" max="4" width="27.1796875" customWidth="1"/>
    <col min="5" max="5" width="10.6328125" customWidth="1"/>
    <col min="6" max="6" width="35.7265625" customWidth="1"/>
    <col min="7" max="7" width="49.1796875" customWidth="1"/>
  </cols>
  <sheetData>
    <row r="1" spans="1:5" ht="18" x14ac:dyDescent="0.4">
      <c r="A1" s="4" t="s">
        <v>28</v>
      </c>
      <c r="B1" s="5"/>
      <c r="D1" s="2"/>
      <c r="E1" s="1"/>
    </row>
    <row r="2" spans="1:5" ht="18" x14ac:dyDescent="0.4">
      <c r="A2" s="4" t="s">
        <v>29</v>
      </c>
      <c r="B2" s="5"/>
      <c r="D2" s="4" t="s">
        <v>31</v>
      </c>
      <c r="E2" s="5"/>
    </row>
    <row r="3" spans="1:5" x14ac:dyDescent="0.35">
      <c r="A3" s="3" t="s">
        <v>30</v>
      </c>
      <c r="B3" s="1"/>
      <c r="D3" s="3" t="s">
        <v>61</v>
      </c>
      <c r="E3" s="1"/>
    </row>
    <row r="5" spans="1:5" x14ac:dyDescent="0.35">
      <c r="A5" s="6"/>
      <c r="B5" s="7" t="s">
        <v>0</v>
      </c>
      <c r="C5" s="8"/>
      <c r="D5" s="6"/>
      <c r="E5" s="7" t="s">
        <v>0</v>
      </c>
    </row>
    <row r="6" spans="1:5" x14ac:dyDescent="0.35">
      <c r="A6" s="9" t="s">
        <v>1</v>
      </c>
      <c r="B6" s="10"/>
      <c r="C6" s="10"/>
      <c r="D6" s="9" t="s">
        <v>32</v>
      </c>
      <c r="E6" s="10"/>
    </row>
    <row r="7" spans="1:5" ht="21" x14ac:dyDescent="0.35">
      <c r="A7" s="18" t="s">
        <v>63</v>
      </c>
      <c r="B7" s="11">
        <f>35800</f>
        <v>35800</v>
      </c>
      <c r="C7" s="11"/>
      <c r="D7" s="9" t="s">
        <v>33</v>
      </c>
      <c r="E7" s="10"/>
    </row>
    <row r="8" spans="1:5" ht="22" x14ac:dyDescent="0.35">
      <c r="A8" s="9" t="s">
        <v>2</v>
      </c>
      <c r="B8" s="11">
        <f>600</f>
        <v>600</v>
      </c>
      <c r="C8" s="11"/>
      <c r="D8" s="9" t="s">
        <v>34</v>
      </c>
      <c r="E8" s="10"/>
    </row>
    <row r="9" spans="1:5" x14ac:dyDescent="0.35">
      <c r="A9" s="9" t="s">
        <v>3</v>
      </c>
      <c r="B9" s="11">
        <f>750</f>
        <v>750</v>
      </c>
      <c r="C9" s="11"/>
      <c r="D9" s="9" t="s">
        <v>35</v>
      </c>
      <c r="E9" s="11">
        <f>0</f>
        <v>0</v>
      </c>
    </row>
    <row r="10" spans="1:5" ht="22" x14ac:dyDescent="0.35">
      <c r="A10" s="9" t="s">
        <v>4</v>
      </c>
      <c r="B10" s="11">
        <f>1000</f>
        <v>1000</v>
      </c>
      <c r="C10" s="11"/>
      <c r="D10" s="9" t="s">
        <v>36</v>
      </c>
      <c r="E10" s="11">
        <f>2655.81</f>
        <v>2655.81</v>
      </c>
    </row>
    <row r="11" spans="1:5" x14ac:dyDescent="0.35">
      <c r="A11" s="9" t="s">
        <v>5</v>
      </c>
      <c r="B11" s="11">
        <f>1000</f>
        <v>1000</v>
      </c>
      <c r="C11" s="11"/>
      <c r="D11" s="9" t="s">
        <v>37</v>
      </c>
      <c r="E11" s="11">
        <f>15699.8</f>
        <v>15699.8</v>
      </c>
    </row>
    <row r="12" spans="1:5" x14ac:dyDescent="0.35">
      <c r="A12" s="9" t="s">
        <v>6</v>
      </c>
      <c r="B12" s="11">
        <f>150</f>
        <v>150</v>
      </c>
      <c r="C12" s="11"/>
      <c r="D12" s="9" t="s">
        <v>38</v>
      </c>
      <c r="E12" s="12">
        <f>((E9)+(E10))+(E11)</f>
        <v>18355.61</v>
      </c>
    </row>
    <row r="13" spans="1:5" x14ac:dyDescent="0.35">
      <c r="A13" s="9" t="s">
        <v>7</v>
      </c>
      <c r="B13" s="11">
        <f>500</f>
        <v>500</v>
      </c>
      <c r="C13" s="11"/>
      <c r="D13" s="9" t="s">
        <v>39</v>
      </c>
      <c r="E13" s="10"/>
    </row>
    <row r="14" spans="1:5" x14ac:dyDescent="0.35">
      <c r="A14" s="9" t="s">
        <v>8</v>
      </c>
      <c r="B14" s="11">
        <f>1836.61</f>
        <v>1836.61</v>
      </c>
      <c r="C14" s="11"/>
      <c r="D14" s="9" t="s">
        <v>40</v>
      </c>
      <c r="E14" s="11">
        <f>750</f>
        <v>750</v>
      </c>
    </row>
    <row r="15" spans="1:5" x14ac:dyDescent="0.35">
      <c r="A15" s="9" t="s">
        <v>9</v>
      </c>
      <c r="B15" s="11">
        <f>25</f>
        <v>25</v>
      </c>
      <c r="C15" s="11"/>
      <c r="D15" s="9" t="s">
        <v>41</v>
      </c>
      <c r="E15" s="12">
        <f>E14</f>
        <v>750</v>
      </c>
    </row>
    <row r="16" spans="1:5" x14ac:dyDescent="0.35">
      <c r="A16" s="9" t="s">
        <v>10</v>
      </c>
      <c r="B16" s="11">
        <f>15.55</f>
        <v>15.55</v>
      </c>
      <c r="C16" s="11"/>
      <c r="D16" s="9" t="s">
        <v>42</v>
      </c>
      <c r="E16" s="10"/>
    </row>
    <row r="17" spans="1:5" x14ac:dyDescent="0.35">
      <c r="A17" s="9" t="s">
        <v>11</v>
      </c>
      <c r="B17" s="11">
        <f>550</f>
        <v>550</v>
      </c>
      <c r="C17" s="11"/>
      <c r="D17" s="9" t="s">
        <v>43</v>
      </c>
      <c r="E17" s="11">
        <f>2100</f>
        <v>2100</v>
      </c>
    </row>
    <row r="18" spans="1:5" x14ac:dyDescent="0.35">
      <c r="A18" s="9" t="s">
        <v>12</v>
      </c>
      <c r="B18" s="13">
        <f>((((((((((B7)+(B8))+(B9))+(B10))+(B11))+(B12))+(B13))+(B14))+(B15))+(B16))+(B17)</f>
        <v>42227.16</v>
      </c>
      <c r="C18" s="14"/>
      <c r="D18" s="9" t="s">
        <v>44</v>
      </c>
      <c r="E18" s="11">
        <f>0</f>
        <v>0</v>
      </c>
    </row>
    <row r="19" spans="1:5" x14ac:dyDescent="0.35">
      <c r="A19" s="9" t="s">
        <v>13</v>
      </c>
      <c r="B19" s="13">
        <f>(B18)-(0)</f>
        <v>42227.16</v>
      </c>
      <c r="C19" s="14"/>
      <c r="D19" s="9" t="s">
        <v>45</v>
      </c>
      <c r="E19" s="12">
        <f>(E17)+(E18)</f>
        <v>2100</v>
      </c>
    </row>
    <row r="20" spans="1:5" x14ac:dyDescent="0.35">
      <c r="A20" s="9" t="s">
        <v>14</v>
      </c>
      <c r="B20" s="10"/>
      <c r="C20" s="10"/>
      <c r="D20" s="9" t="s">
        <v>46</v>
      </c>
      <c r="E20" s="12">
        <f>((E12)+(E15))+(E19)</f>
        <v>21205.61</v>
      </c>
    </row>
    <row r="21" spans="1:5" x14ac:dyDescent="0.35">
      <c r="A21" s="9" t="s">
        <v>15</v>
      </c>
      <c r="B21" s="11">
        <f>133.93</f>
        <v>133.93</v>
      </c>
      <c r="C21" s="11"/>
      <c r="D21" s="9" t="s">
        <v>47</v>
      </c>
      <c r="E21" s="12">
        <f>E20</f>
        <v>21205.61</v>
      </c>
    </row>
    <row r="22" spans="1:5" x14ac:dyDescent="0.35">
      <c r="A22" s="9" t="s">
        <v>16</v>
      </c>
      <c r="B22" s="11">
        <f>512.79</f>
        <v>512.79</v>
      </c>
      <c r="C22" s="11"/>
      <c r="D22" s="9" t="s">
        <v>48</v>
      </c>
      <c r="E22" s="10"/>
    </row>
    <row r="23" spans="1:5" x14ac:dyDescent="0.35">
      <c r="A23" s="9" t="s">
        <v>17</v>
      </c>
      <c r="B23" s="11">
        <f>633.42</f>
        <v>633.41999999999996</v>
      </c>
      <c r="C23" s="11"/>
      <c r="D23" s="9" t="s">
        <v>49</v>
      </c>
      <c r="E23" s="10"/>
    </row>
    <row r="24" spans="1:5" x14ac:dyDescent="0.35">
      <c r="A24" s="9" t="s">
        <v>18</v>
      </c>
      <c r="B24" s="11">
        <f>3274</f>
        <v>3274</v>
      </c>
      <c r="C24" s="11"/>
      <c r="D24" s="9" t="s">
        <v>50</v>
      </c>
      <c r="E24" s="10"/>
    </row>
    <row r="25" spans="1:5" x14ac:dyDescent="0.35">
      <c r="A25" s="9" t="s">
        <v>19</v>
      </c>
      <c r="B25" s="11">
        <f>637.8</f>
        <v>637.79999999999995</v>
      </c>
      <c r="C25" s="11"/>
      <c r="D25" s="9" t="s">
        <v>51</v>
      </c>
      <c r="E25" s="10"/>
    </row>
    <row r="26" spans="1:5" x14ac:dyDescent="0.35">
      <c r="A26" s="9" t="s">
        <v>20</v>
      </c>
      <c r="B26" s="11">
        <v>23994.720000000001</v>
      </c>
      <c r="C26" s="11"/>
      <c r="D26" s="9" t="s">
        <v>52</v>
      </c>
      <c r="E26" s="11">
        <f>0</f>
        <v>0</v>
      </c>
    </row>
    <row r="27" spans="1:5" x14ac:dyDescent="0.35">
      <c r="A27" s="9" t="s">
        <v>21</v>
      </c>
      <c r="B27" s="11">
        <f>60</f>
        <v>60</v>
      </c>
      <c r="C27" s="11"/>
      <c r="D27" s="9" t="s">
        <v>53</v>
      </c>
      <c r="E27" s="12">
        <f>E26</f>
        <v>0</v>
      </c>
    </row>
    <row r="28" spans="1:5" x14ac:dyDescent="0.35">
      <c r="A28" s="9" t="s">
        <v>22</v>
      </c>
      <c r="B28" s="11">
        <f>316.21</f>
        <v>316.20999999999998</v>
      </c>
      <c r="C28" s="11"/>
      <c r="D28" s="9" t="s">
        <v>54</v>
      </c>
      <c r="E28" s="12">
        <f>E27</f>
        <v>0</v>
      </c>
    </row>
    <row r="29" spans="1:5" x14ac:dyDescent="0.35">
      <c r="A29" s="9" t="s">
        <v>23</v>
      </c>
      <c r="B29" s="11">
        <f>450</f>
        <v>450</v>
      </c>
      <c r="C29" s="11"/>
      <c r="D29" s="9" t="s">
        <v>55</v>
      </c>
      <c r="E29" s="12">
        <f>E28</f>
        <v>0</v>
      </c>
    </row>
    <row r="30" spans="1:5" x14ac:dyDescent="0.35">
      <c r="A30" s="9"/>
      <c r="B30" s="11"/>
      <c r="C30" s="11"/>
      <c r="D30" s="9" t="s">
        <v>56</v>
      </c>
      <c r="E30" s="10"/>
    </row>
    <row r="31" spans="1:5" x14ac:dyDescent="0.35">
      <c r="A31" s="9" t="s">
        <v>24</v>
      </c>
      <c r="B31" s="13">
        <f>(((((((((B21)+(B22))+(B23))+(B24))+(B25))+(B26))+(B27))+(B28))+(B29))+(B30)</f>
        <v>30012.87</v>
      </c>
      <c r="C31" s="14"/>
      <c r="D31" s="9" t="s">
        <v>57</v>
      </c>
      <c r="E31" s="11">
        <f>8991.32</f>
        <v>8991.32</v>
      </c>
    </row>
    <row r="32" spans="1:5" x14ac:dyDescent="0.35">
      <c r="A32" s="9" t="s">
        <v>25</v>
      </c>
      <c r="B32" s="13">
        <f>(B19)-(B31)</f>
        <v>12214.290000000005</v>
      </c>
      <c r="C32" s="14"/>
      <c r="D32" s="9" t="s">
        <v>58</v>
      </c>
      <c r="E32" s="11">
        <f>12214.29</f>
        <v>12214.29</v>
      </c>
    </row>
    <row r="33" spans="1:5" x14ac:dyDescent="0.35">
      <c r="A33" s="9" t="s">
        <v>26</v>
      </c>
      <c r="B33" s="12">
        <f>(B32)+(0)</f>
        <v>12214.290000000005</v>
      </c>
      <c r="C33" s="14"/>
      <c r="D33" s="9" t="s">
        <v>59</v>
      </c>
      <c r="E33" s="12">
        <f>(E31)+(E32)</f>
        <v>21205.61</v>
      </c>
    </row>
    <row r="34" spans="1:5" x14ac:dyDescent="0.35">
      <c r="A34" s="9"/>
      <c r="B34" s="10"/>
      <c r="C34" s="10"/>
      <c r="D34" s="9" t="s">
        <v>60</v>
      </c>
      <c r="E34" s="12">
        <f>(E29)+(E33)</f>
        <v>21205.61</v>
      </c>
    </row>
    <row r="35" spans="1:5" x14ac:dyDescent="0.35">
      <c r="A35" s="15"/>
      <c r="B35" s="15"/>
      <c r="C35" s="15"/>
      <c r="D35" s="9"/>
      <c r="E35" s="10"/>
    </row>
    <row r="36" spans="1:5" x14ac:dyDescent="0.35">
      <c r="A36" s="15"/>
      <c r="B36" s="15"/>
      <c r="C36" s="15"/>
      <c r="D36" s="15"/>
      <c r="E36" s="15"/>
    </row>
    <row r="37" spans="1:5" x14ac:dyDescent="0.35">
      <c r="A37" s="16" t="s">
        <v>27</v>
      </c>
      <c r="B37" s="17"/>
      <c r="C37" s="15"/>
      <c r="D37" s="15"/>
      <c r="E37" s="15"/>
    </row>
    <row r="38" spans="1:5" x14ac:dyDescent="0.35">
      <c r="A38" s="15"/>
      <c r="B38" s="15"/>
      <c r="C38" s="15"/>
      <c r="D38" s="16" t="s">
        <v>62</v>
      </c>
      <c r="E38" s="17"/>
    </row>
  </sheetData>
  <mergeCells count="8">
    <mergeCell ref="D1:E1"/>
    <mergeCell ref="D2:E2"/>
    <mergeCell ref="D3:E3"/>
    <mergeCell ref="D38:E38"/>
    <mergeCell ref="A37:B37"/>
    <mergeCell ref="A1:B1"/>
    <mergeCell ref="A2:B2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Profit and Loss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cp:lastPrinted>2021-04-25T18:28:03Z</cp:lastPrinted>
  <dcterms:created xsi:type="dcterms:W3CDTF">2021-04-25T18:11:22Z</dcterms:created>
  <dcterms:modified xsi:type="dcterms:W3CDTF">2021-04-25T18:29:45Z</dcterms:modified>
</cp:coreProperties>
</file>